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os\VIA VOZ - PROJETOS\NOVA LIMA\BELÁGIO\ATERRO\"/>
    </mc:Choice>
  </mc:AlternateContent>
  <bookViews>
    <workbookView xWindow="0" yWindow="0" windowWidth="20490" windowHeight="7650"/>
  </bookViews>
  <sheets>
    <sheet name="PLANIHA " sheetId="1" r:id="rId1"/>
    <sheet name="LEVANTAMENTO" sheetId="2" r:id="rId2"/>
  </sheets>
  <definedNames>
    <definedName name="_xlnm.Print_Area" localSheetId="0">'PLANIHA '!$A$1:$D$19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" i="2" l="1"/>
  <c r="D22" i="1" l="1"/>
  <c r="D21" i="1"/>
  <c r="D18" i="1"/>
  <c r="B105" i="2"/>
  <c r="B112" i="2"/>
  <c r="C109" i="2"/>
  <c r="E109" i="2" s="1"/>
  <c r="C111" i="2"/>
  <c r="E111" i="2" s="1"/>
  <c r="C115" i="2"/>
  <c r="E115" i="2" s="1"/>
  <c r="F115" i="2" s="1"/>
  <c r="B70" i="2"/>
  <c r="B77" i="2"/>
  <c r="C76" i="2" s="1"/>
  <c r="E76" i="2" s="1"/>
  <c r="F76" i="2" s="1"/>
  <c r="C72" i="2"/>
  <c r="E72" i="2" s="1"/>
  <c r="F72" i="2" s="1"/>
  <c r="C74" i="2"/>
  <c r="E74" i="2" s="1"/>
  <c r="F74" i="2" s="1"/>
  <c r="F65" i="2"/>
  <c r="F64" i="2"/>
  <c r="B56" i="2"/>
  <c r="C55" i="2" s="1"/>
  <c r="E55" i="2" s="1"/>
  <c r="C53" i="2"/>
  <c r="E53" i="2" s="1"/>
  <c r="C51" i="2"/>
  <c r="E51" i="2" s="1"/>
  <c r="C49" i="2"/>
  <c r="E49" i="2" s="1"/>
  <c r="C47" i="2"/>
  <c r="E47" i="2" s="1"/>
  <c r="C45" i="2"/>
  <c r="E45" i="2" s="1"/>
  <c r="C43" i="2"/>
  <c r="E43" i="2" s="1"/>
  <c r="C41" i="2"/>
  <c r="E41" i="2" s="1"/>
  <c r="C39" i="2"/>
  <c r="E39" i="2" s="1"/>
  <c r="C37" i="2"/>
  <c r="E37" i="2" s="1"/>
  <c r="C35" i="2"/>
  <c r="E35" i="2" s="1"/>
  <c r="F35" i="2" s="1"/>
  <c r="C22" i="2"/>
  <c r="E22" i="2" s="1"/>
  <c r="C24" i="2"/>
  <c r="E24" i="2" s="1"/>
  <c r="F37" i="2" l="1"/>
  <c r="F39" i="2" s="1"/>
  <c r="F41" i="2" s="1"/>
  <c r="F43" i="2" s="1"/>
  <c r="F45" i="2" s="1"/>
  <c r="F47" i="2" s="1"/>
  <c r="F49" i="2" s="1"/>
  <c r="F51" i="2" s="1"/>
  <c r="F53" i="2" s="1"/>
  <c r="F55" i="2" s="1"/>
  <c r="D17" i="1"/>
  <c r="C105" i="2"/>
  <c r="C107" i="2"/>
  <c r="C117" i="2"/>
  <c r="F98" i="2" l="1"/>
  <c r="D12" i="1" l="1"/>
  <c r="D11" i="1"/>
  <c r="E105" i="2" l="1"/>
  <c r="E117" i="2"/>
  <c r="E107" i="2"/>
  <c r="F96" i="2"/>
  <c r="F100" i="2" s="1"/>
  <c r="F91" i="2"/>
  <c r="F89" i="2"/>
  <c r="D14" i="1" s="1"/>
  <c r="C82" i="2"/>
  <c r="E82" i="2" s="1"/>
  <c r="C80" i="2"/>
  <c r="E80" i="2" s="1"/>
  <c r="C70" i="2"/>
  <c r="E70" i="2" s="1"/>
  <c r="F70" i="2" s="1"/>
  <c r="C18" i="2"/>
  <c r="E18" i="2" s="1"/>
  <c r="C20" i="2"/>
  <c r="E20" i="2" s="1"/>
  <c r="F120" i="2" l="1"/>
  <c r="D13" i="1" s="1"/>
  <c r="F105" i="2"/>
  <c r="F107" i="2" s="1"/>
  <c r="F85" i="2"/>
  <c r="D16" i="1" s="1"/>
  <c r="F80" i="2"/>
  <c r="F82" i="2" s="1"/>
  <c r="F58" i="2"/>
  <c r="D10" i="1" s="1"/>
  <c r="F109" i="2" l="1"/>
  <c r="F111" i="2" s="1"/>
  <c r="C10" i="2"/>
  <c r="E10" i="2" s="1"/>
  <c r="C12" i="2"/>
  <c r="E12" i="2" s="1"/>
  <c r="C14" i="2"/>
  <c r="E14" i="2" s="1"/>
  <c r="C16" i="2"/>
  <c r="E16" i="2" s="1"/>
  <c r="F117" i="2" l="1"/>
  <c r="C8" i="2"/>
  <c r="C6" i="2"/>
  <c r="C4" i="2"/>
  <c r="E8" i="2" l="1"/>
  <c r="E6" i="2"/>
  <c r="E4" i="2"/>
  <c r="F4" i="2" l="1"/>
  <c r="F27" i="2"/>
  <c r="F6" i="2"/>
  <c r="F8" i="2" s="1"/>
  <c r="F10" i="2" s="1"/>
  <c r="F12" i="2" s="1"/>
  <c r="F14" i="2" s="1"/>
  <c r="F16" i="2" s="1"/>
  <c r="F18" i="2" s="1"/>
  <c r="F20" i="2" s="1"/>
  <c r="F22" i="2" s="1"/>
  <c r="F24" i="2" s="1"/>
  <c r="F29" i="2" l="1"/>
  <c r="D8" i="1" s="1"/>
  <c r="F30" i="2"/>
  <c r="D9" i="1" s="1"/>
</calcChain>
</file>

<file path=xl/sharedStrings.xml><?xml version="1.0" encoding="utf-8"?>
<sst xmlns="http://schemas.openxmlformats.org/spreadsheetml/2006/main" count="126" uniqueCount="74">
  <si>
    <t>Data:</t>
  </si>
  <si>
    <t>Item</t>
  </si>
  <si>
    <t>Descrição</t>
  </si>
  <si>
    <t>Unid.</t>
  </si>
  <si>
    <t>Quant.</t>
  </si>
  <si>
    <t>m²</t>
  </si>
  <si>
    <t>m³</t>
  </si>
  <si>
    <t>m</t>
  </si>
  <si>
    <t>uni</t>
  </si>
  <si>
    <t>ESTACA</t>
  </si>
  <si>
    <t>ÁREA DA SEÇÃO (m²)</t>
  </si>
  <si>
    <t>ÁREA MÉDIA (m²)</t>
  </si>
  <si>
    <t>DISTÂNCIA (m)</t>
  </si>
  <si>
    <t>VOLUME (m³)</t>
  </si>
  <si>
    <t>VOLUME ACUM. (m³)</t>
  </si>
  <si>
    <t>PLANILHA ORÇAMENTÁRIA ANALÍTICA</t>
  </si>
  <si>
    <t>OBRA:</t>
  </si>
  <si>
    <t>LOCAL:</t>
  </si>
  <si>
    <t>ATERRO</t>
  </si>
  <si>
    <t xml:space="preserve">Escavação, carga e transporte de material de 1ª categoria </t>
  </si>
  <si>
    <t>Geotextil não tecido 300g/m²</t>
  </si>
  <si>
    <t>ESCAVAÇÃO</t>
  </si>
  <si>
    <t>TERRAMESH</t>
  </si>
  <si>
    <t>Aterro compactado GC&gt;100% (Proctor normal)</t>
  </si>
  <si>
    <t>Revestimento vegetal</t>
  </si>
  <si>
    <t>Execução de Elemento Terramesh System,  0,5mx1,0mx4,0m</t>
  </si>
  <si>
    <t>Execução de Elemento Terramesh System,  1,0mx1,0mx4,0m</t>
  </si>
  <si>
    <t>QTD</t>
  </si>
  <si>
    <t>GEOGRELHA</t>
  </si>
  <si>
    <t>COMPRIMENTO TOTAL (m)</t>
  </si>
  <si>
    <t>Geogrelha 200 kn L=19</t>
  </si>
  <si>
    <t>Geogrelha 200kn L= 12</t>
  </si>
  <si>
    <t>AREA TOTAL (m²)</t>
  </si>
  <si>
    <t>GEOTÊXTIL</t>
  </si>
  <si>
    <t>GABIÃO CAIXA (0,5x1,00)</t>
  </si>
  <si>
    <t>GABIÃO CAIXA (1,00x1,00)</t>
  </si>
  <si>
    <t>COMPRIMENTO (m)</t>
  </si>
  <si>
    <t>DRENO DE AREIA</t>
  </si>
  <si>
    <t>GEOTÊXTIL DRENO DE AREIA</t>
  </si>
  <si>
    <t>PERÍMETRO (m)</t>
  </si>
  <si>
    <t>PERÍMETRO  MÉDIO (m)</t>
  </si>
  <si>
    <t>AREA (m²)</t>
  </si>
  <si>
    <t>AREA ACUM. (m²)</t>
  </si>
  <si>
    <t xml:space="preserve">Escavação, carga e transporte de material de 2ª categoria </t>
  </si>
  <si>
    <t>1ª categoria</t>
  </si>
  <si>
    <t>2ª categoria</t>
  </si>
  <si>
    <t>Geogrelha unidirecional - resistencia a tração 200 kN/m</t>
  </si>
  <si>
    <t>Caixa de ligação e passagem - CLP 06 - areia e brita comerciais - padrão DNIT</t>
  </si>
  <si>
    <t>Dissipador de energia DES 03 - Padrão DNIT</t>
  </si>
  <si>
    <t>Dreno de areia</t>
  </si>
  <si>
    <t>Tubo dreno em PEAD DN50mm ranhurado, revestido em geotêxtil</t>
  </si>
  <si>
    <t>NOVA LIMA - MG</t>
  </si>
  <si>
    <t>Solo cimento traço 1:7</t>
  </si>
  <si>
    <t>Valeta trapezoidal VPAC 03 - Padrão DNIT</t>
  </si>
  <si>
    <t>E7</t>
  </si>
  <si>
    <t>E8</t>
  </si>
  <si>
    <t>E9</t>
  </si>
  <si>
    <t>ESTRADA DO BELÁGIO - CONTEMÇÃO M-05</t>
  </si>
  <si>
    <t>E-1+10</t>
  </si>
  <si>
    <t>E2</t>
  </si>
  <si>
    <t>E3</t>
  </si>
  <si>
    <t>E5</t>
  </si>
  <si>
    <t>E10</t>
  </si>
  <si>
    <t>E11</t>
  </si>
  <si>
    <t>E12</t>
  </si>
  <si>
    <t>E13</t>
  </si>
  <si>
    <t>E13+3</t>
  </si>
  <si>
    <t>E8+12</t>
  </si>
  <si>
    <t>E11+3</t>
  </si>
  <si>
    <t>E1+14</t>
  </si>
  <si>
    <t>E2+6</t>
  </si>
  <si>
    <t>Canaleta retangular 40X40cm em concreto armado</t>
  </si>
  <si>
    <t>Descida dágua DAD 03 - DNIT</t>
  </si>
  <si>
    <t>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</si>
</sst>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43" fontId="0" fillId="0" borderId="1" xfId="1" applyFon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3" fontId="6" fillId="0" borderId="1" xfId="1" applyFont="1" applyBorder="1" applyAlignment="1">
      <alignment horizontal="right" vertical="center"/>
    </xf>
    <xf numFmtId="2" fontId="0" fillId="0" borderId="1" xfId="0" applyNumberFormat="1" applyBorder="1" applyAlignment="1">
      <alignment horizontal="center" vertical="center" wrapText="1"/>
    </xf>
    <xf numFmtId="0" fontId="0" fillId="6" borderId="1" xfId="0" applyFill="1" applyBorder="1"/>
    <xf numFmtId="0" fontId="0" fillId="0" borderId="1" xfId="0" applyBorder="1"/>
    <xf numFmtId="0" fontId="0" fillId="8" borderId="4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/>
    </xf>
    <xf numFmtId="2" fontId="2" fillId="5" borderId="0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2" fillId="8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47626</xdr:rowOff>
    </xdr:from>
    <xdr:to>
      <xdr:col>3</xdr:col>
      <xdr:colOff>685800</xdr:colOff>
      <xdr:row>1</xdr:row>
      <xdr:rowOff>295276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47626"/>
          <a:ext cx="1085850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zoomScale="115" zoomScaleNormal="115" zoomScaleSheetLayoutView="100" workbookViewId="0">
      <selection activeCell="A5" sqref="A5:D23"/>
    </sheetView>
  </sheetViews>
  <sheetFormatPr defaultRowHeight="15" x14ac:dyDescent="0.25"/>
  <cols>
    <col min="1" max="1" width="12.7109375" customWidth="1"/>
    <col min="2" max="2" width="58.42578125" customWidth="1"/>
    <col min="3" max="3" width="6.85546875" customWidth="1"/>
    <col min="4" max="4" width="12.85546875" customWidth="1"/>
  </cols>
  <sheetData>
    <row r="1" spans="1:4" ht="15" customHeight="1" x14ac:dyDescent="0.25">
      <c r="A1" s="31" t="s">
        <v>15</v>
      </c>
      <c r="B1" s="31"/>
      <c r="C1" s="32"/>
      <c r="D1" s="32"/>
    </row>
    <row r="2" spans="1:4" ht="29.25" customHeight="1" x14ac:dyDescent="0.25">
      <c r="A2" s="31"/>
      <c r="B2" s="31"/>
      <c r="C2" s="32"/>
      <c r="D2" s="32"/>
    </row>
    <row r="3" spans="1:4" ht="15" customHeight="1" x14ac:dyDescent="0.25">
      <c r="A3" s="4" t="s">
        <v>16</v>
      </c>
      <c r="B3" s="7" t="s">
        <v>57</v>
      </c>
      <c r="C3" s="32" t="s">
        <v>0</v>
      </c>
      <c r="D3" s="32"/>
    </row>
    <row r="4" spans="1:4" ht="15" customHeight="1" x14ac:dyDescent="0.25">
      <c r="A4" s="10" t="s">
        <v>17</v>
      </c>
      <c r="B4" s="7" t="s">
        <v>51</v>
      </c>
      <c r="C4" s="33">
        <v>45071</v>
      </c>
      <c r="D4" s="32"/>
    </row>
    <row r="5" spans="1:4" x14ac:dyDescent="0.25">
      <c r="A5" s="63" t="s">
        <v>73</v>
      </c>
      <c r="B5" s="34"/>
      <c r="C5" s="34"/>
      <c r="D5" s="34"/>
    </row>
    <row r="6" spans="1:4" x14ac:dyDescent="0.25">
      <c r="A6" s="34"/>
      <c r="B6" s="34"/>
      <c r="C6" s="34"/>
      <c r="D6" s="34"/>
    </row>
    <row r="7" spans="1:4" x14ac:dyDescent="0.25">
      <c r="A7" s="1" t="s">
        <v>1</v>
      </c>
      <c r="B7" s="2" t="s">
        <v>2</v>
      </c>
      <c r="C7" s="1" t="s">
        <v>3</v>
      </c>
      <c r="D7" s="3" t="s">
        <v>4</v>
      </c>
    </row>
    <row r="8" spans="1:4" x14ac:dyDescent="0.25">
      <c r="A8" s="4">
        <v>1</v>
      </c>
      <c r="B8" s="6" t="s">
        <v>19</v>
      </c>
      <c r="C8" s="4" t="s">
        <v>6</v>
      </c>
      <c r="D8" s="17">
        <f>LEVANTAMENTO!F29</f>
        <v>11943.002399999999</v>
      </c>
    </row>
    <row r="9" spans="1:4" x14ac:dyDescent="0.25">
      <c r="A9" s="29">
        <v>2</v>
      </c>
      <c r="B9" s="6" t="s">
        <v>43</v>
      </c>
      <c r="C9" s="24" t="s">
        <v>6</v>
      </c>
      <c r="D9" s="17">
        <f>LEVANTAMENTO!F30</f>
        <v>5118.4296000000004</v>
      </c>
    </row>
    <row r="10" spans="1:4" x14ac:dyDescent="0.25">
      <c r="A10" s="29">
        <v>3</v>
      </c>
      <c r="B10" s="5" t="s">
        <v>23</v>
      </c>
      <c r="C10" s="4" t="s">
        <v>6</v>
      </c>
      <c r="D10" s="17">
        <f>LEVANTAMENTO!F58</f>
        <v>15923.59</v>
      </c>
    </row>
    <row r="11" spans="1:4" x14ac:dyDescent="0.25">
      <c r="A11" s="29">
        <v>4</v>
      </c>
      <c r="B11" s="6" t="s">
        <v>25</v>
      </c>
      <c r="C11" s="4" t="s">
        <v>8</v>
      </c>
      <c r="D11" s="18">
        <f>LEVANTAMENTO!F64</f>
        <v>1076</v>
      </c>
    </row>
    <row r="12" spans="1:4" x14ac:dyDescent="0.25">
      <c r="A12" s="29">
        <v>5</v>
      </c>
      <c r="B12" s="6" t="s">
        <v>26</v>
      </c>
      <c r="C12" s="4" t="s">
        <v>8</v>
      </c>
      <c r="D12" s="18">
        <f>LEVANTAMENTO!F65</f>
        <v>1353</v>
      </c>
    </row>
    <row r="13" spans="1:4" x14ac:dyDescent="0.25">
      <c r="A13" s="29">
        <v>6</v>
      </c>
      <c r="B13" s="6" t="s">
        <v>20</v>
      </c>
      <c r="C13" s="4" t="s">
        <v>5</v>
      </c>
      <c r="D13" s="17">
        <f>LEVANTAMENTO!F100+LEVANTAMENTO!F120</f>
        <v>6428.2000000000007</v>
      </c>
    </row>
    <row r="14" spans="1:4" x14ac:dyDescent="0.25">
      <c r="A14" s="29">
        <v>7</v>
      </c>
      <c r="B14" s="6" t="s">
        <v>46</v>
      </c>
      <c r="C14" s="24" t="s">
        <v>5</v>
      </c>
      <c r="D14" s="17">
        <f>LEVANTAMENTO!F89+LEVANTAMENTO!F91</f>
        <v>34585</v>
      </c>
    </row>
    <row r="15" spans="1:4" x14ac:dyDescent="0.25">
      <c r="A15" s="29">
        <v>8</v>
      </c>
      <c r="B15" s="6" t="s">
        <v>24</v>
      </c>
      <c r="C15" s="4" t="s">
        <v>5</v>
      </c>
      <c r="D15" s="17">
        <v>232</v>
      </c>
    </row>
    <row r="16" spans="1:4" x14ac:dyDescent="0.25">
      <c r="A16" s="29">
        <v>9</v>
      </c>
      <c r="B16" s="6" t="s">
        <v>49</v>
      </c>
      <c r="C16" s="24" t="s">
        <v>6</v>
      </c>
      <c r="D16" s="17">
        <f>LEVANTAMENTO!F85</f>
        <v>477.9</v>
      </c>
    </row>
    <row r="17" spans="1:4" ht="30" x14ac:dyDescent="0.25">
      <c r="A17" s="29">
        <v>10</v>
      </c>
      <c r="B17" s="6" t="s">
        <v>50</v>
      </c>
      <c r="C17" s="24" t="s">
        <v>7</v>
      </c>
      <c r="D17" s="17">
        <f>17*6</f>
        <v>102</v>
      </c>
    </row>
    <row r="18" spans="1:4" x14ac:dyDescent="0.25">
      <c r="A18" s="29">
        <v>11</v>
      </c>
      <c r="B18" s="6" t="s">
        <v>52</v>
      </c>
      <c r="C18" s="24" t="s">
        <v>6</v>
      </c>
      <c r="D18" s="17">
        <f>0.5*49</f>
        <v>24.5</v>
      </c>
    </row>
    <row r="19" spans="1:4" ht="30" x14ac:dyDescent="0.25">
      <c r="A19" s="29">
        <v>13</v>
      </c>
      <c r="B19" s="6" t="s">
        <v>47</v>
      </c>
      <c r="C19" s="4" t="s">
        <v>8</v>
      </c>
      <c r="D19" s="17">
        <v>6</v>
      </c>
    </row>
    <row r="20" spans="1:4" x14ac:dyDescent="0.25">
      <c r="A20" s="29">
        <v>14</v>
      </c>
      <c r="B20" s="6" t="s">
        <v>48</v>
      </c>
      <c r="C20" s="24" t="s">
        <v>8</v>
      </c>
      <c r="D20" s="17">
        <v>2</v>
      </c>
    </row>
    <row r="21" spans="1:4" x14ac:dyDescent="0.25">
      <c r="A21" s="29">
        <v>15</v>
      </c>
      <c r="B21" s="15" t="s">
        <v>53</v>
      </c>
      <c r="C21" s="16" t="s">
        <v>7</v>
      </c>
      <c r="D21" s="19">
        <f>82+35+13</f>
        <v>130</v>
      </c>
    </row>
    <row r="22" spans="1:4" x14ac:dyDescent="0.25">
      <c r="A22" s="29">
        <v>16</v>
      </c>
      <c r="B22" s="6" t="s">
        <v>71</v>
      </c>
      <c r="C22" s="4" t="s">
        <v>7</v>
      </c>
      <c r="D22" s="17">
        <f>83+50</f>
        <v>133</v>
      </c>
    </row>
    <row r="23" spans="1:4" x14ac:dyDescent="0.25">
      <c r="A23" s="29">
        <v>17</v>
      </c>
      <c r="B23" s="6" t="s">
        <v>72</v>
      </c>
      <c r="C23" s="29" t="s">
        <v>7</v>
      </c>
      <c r="D23" s="17">
        <v>15</v>
      </c>
    </row>
  </sheetData>
  <mergeCells count="5">
    <mergeCell ref="A1:B2"/>
    <mergeCell ref="C1:D2"/>
    <mergeCell ref="C3:D3"/>
    <mergeCell ref="C4:D4"/>
    <mergeCell ref="A5:D6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topLeftCell="A79" workbookViewId="0">
      <selection activeCell="F91" sqref="F91:F92"/>
    </sheetView>
  </sheetViews>
  <sheetFormatPr defaultRowHeight="15" x14ac:dyDescent="0.25"/>
  <cols>
    <col min="1" max="1" width="7.7109375" bestFit="1" customWidth="1"/>
    <col min="2" max="2" width="18.85546875" customWidth="1"/>
    <col min="3" max="3" width="16.42578125" bestFit="1" customWidth="1"/>
    <col min="4" max="4" width="14.28515625" bestFit="1" customWidth="1"/>
    <col min="5" max="5" width="17.28515625" bestFit="1" customWidth="1"/>
    <col min="6" max="6" width="15" customWidth="1"/>
  </cols>
  <sheetData>
    <row r="1" spans="1:6" x14ac:dyDescent="0.25">
      <c r="A1" s="53" t="s">
        <v>21</v>
      </c>
      <c r="B1" s="54"/>
      <c r="C1" s="54"/>
      <c r="D1" s="54"/>
      <c r="E1" s="54"/>
      <c r="F1" s="55"/>
    </row>
    <row r="2" spans="1:6" x14ac:dyDescent="0.25">
      <c r="A2" s="51" t="s">
        <v>9</v>
      </c>
      <c r="B2" s="51" t="s">
        <v>10</v>
      </c>
      <c r="C2" s="51" t="s">
        <v>11</v>
      </c>
      <c r="D2" s="51" t="s">
        <v>12</v>
      </c>
      <c r="E2" s="51" t="s">
        <v>13</v>
      </c>
      <c r="F2" s="51" t="s">
        <v>14</v>
      </c>
    </row>
    <row r="3" spans="1:6" x14ac:dyDescent="0.25">
      <c r="A3" s="51"/>
      <c r="B3" s="51"/>
      <c r="C3" s="51"/>
      <c r="D3" s="51"/>
      <c r="E3" s="51"/>
      <c r="F3" s="51"/>
    </row>
    <row r="4" spans="1:6" x14ac:dyDescent="0.25">
      <c r="A4" s="8" t="s">
        <v>58</v>
      </c>
      <c r="B4" s="20">
        <v>34.5</v>
      </c>
      <c r="C4" s="35">
        <f>(B4+B5)/2</f>
        <v>48.95</v>
      </c>
      <c r="D4" s="35">
        <v>10</v>
      </c>
      <c r="E4" s="35">
        <f>C4*D4</f>
        <v>489.5</v>
      </c>
      <c r="F4" s="35">
        <f>E4</f>
        <v>489.5</v>
      </c>
    </row>
    <row r="5" spans="1:6" x14ac:dyDescent="0.25">
      <c r="A5" s="36" t="s">
        <v>59</v>
      </c>
      <c r="B5" s="39">
        <v>63.4</v>
      </c>
      <c r="C5" s="35"/>
      <c r="D5" s="35"/>
      <c r="E5" s="35"/>
      <c r="F5" s="35"/>
    </row>
    <row r="6" spans="1:6" x14ac:dyDescent="0.25">
      <c r="A6" s="36"/>
      <c r="B6" s="39"/>
      <c r="C6" s="35">
        <f>(B5+B7)/2</f>
        <v>88.6</v>
      </c>
      <c r="D6" s="35">
        <v>20</v>
      </c>
      <c r="E6" s="35">
        <f t="shared" ref="E6" si="0">C6*D6</f>
        <v>1772</v>
      </c>
      <c r="F6" s="35">
        <f>E6+F4</f>
        <v>2261.5</v>
      </c>
    </row>
    <row r="7" spans="1:6" x14ac:dyDescent="0.25">
      <c r="A7" s="36" t="s">
        <v>60</v>
      </c>
      <c r="B7" s="35">
        <v>113.8</v>
      </c>
      <c r="C7" s="35"/>
      <c r="D7" s="35"/>
      <c r="E7" s="35"/>
      <c r="F7" s="35"/>
    </row>
    <row r="8" spans="1:6" x14ac:dyDescent="0.25">
      <c r="A8" s="36"/>
      <c r="B8" s="35"/>
      <c r="C8" s="35">
        <f t="shared" ref="C8" si="1">(B7+B9)/2</f>
        <v>102.9</v>
      </c>
      <c r="D8" s="35">
        <v>4.68</v>
      </c>
      <c r="E8" s="35">
        <f t="shared" ref="E8" si="2">C8*D8</f>
        <v>481.572</v>
      </c>
      <c r="F8" s="35">
        <f t="shared" ref="F8" si="3">E8+F6</f>
        <v>2743.0720000000001</v>
      </c>
    </row>
    <row r="9" spans="1:6" x14ac:dyDescent="0.25">
      <c r="A9" s="36" t="s">
        <v>61</v>
      </c>
      <c r="B9" s="35">
        <v>92</v>
      </c>
      <c r="C9" s="35"/>
      <c r="D9" s="35"/>
      <c r="E9" s="35"/>
      <c r="F9" s="35"/>
    </row>
    <row r="10" spans="1:6" x14ac:dyDescent="0.25">
      <c r="A10" s="36"/>
      <c r="B10" s="35"/>
      <c r="C10" s="35">
        <f t="shared" ref="C10" si="4">(B9+B11)/2</f>
        <v>75.5</v>
      </c>
      <c r="D10" s="35">
        <v>11.62</v>
      </c>
      <c r="E10" s="35">
        <f t="shared" ref="E10" si="5">C10*D10</f>
        <v>877.31</v>
      </c>
      <c r="F10" s="35">
        <f t="shared" ref="F10" si="6">E10+F8</f>
        <v>3620.3820000000001</v>
      </c>
    </row>
    <row r="11" spans="1:6" x14ac:dyDescent="0.25">
      <c r="A11" s="36" t="s">
        <v>54</v>
      </c>
      <c r="B11" s="35">
        <v>59</v>
      </c>
      <c r="C11" s="35"/>
      <c r="D11" s="35"/>
      <c r="E11" s="35"/>
      <c r="F11" s="35"/>
    </row>
    <row r="12" spans="1:6" x14ac:dyDescent="0.25">
      <c r="A12" s="36"/>
      <c r="B12" s="35"/>
      <c r="C12" s="35">
        <f t="shared" ref="C12" si="7">(B11+B13)/2</f>
        <v>57.5</v>
      </c>
      <c r="D12" s="35">
        <v>24.5</v>
      </c>
      <c r="E12" s="35">
        <f t="shared" ref="E12" si="8">C12*D12</f>
        <v>1408.75</v>
      </c>
      <c r="F12" s="35">
        <f t="shared" ref="F12" si="9">E12+F10</f>
        <v>5029.1319999999996</v>
      </c>
    </row>
    <row r="13" spans="1:6" x14ac:dyDescent="0.25">
      <c r="A13" s="36" t="s">
        <v>55</v>
      </c>
      <c r="B13" s="35">
        <v>56</v>
      </c>
      <c r="C13" s="35"/>
      <c r="D13" s="35"/>
      <c r="E13" s="35"/>
      <c r="F13" s="35"/>
    </row>
    <row r="14" spans="1:6" x14ac:dyDescent="0.25">
      <c r="A14" s="36"/>
      <c r="B14" s="35"/>
      <c r="C14" s="35">
        <f t="shared" ref="C14" si="10">(B13+B15)/2</f>
        <v>114</v>
      </c>
      <c r="D14" s="35">
        <v>14.3</v>
      </c>
      <c r="E14" s="35">
        <f t="shared" ref="E14" si="11">C14*D14</f>
        <v>1630.2</v>
      </c>
      <c r="F14" s="35">
        <f t="shared" ref="F14" si="12">E14+F12</f>
        <v>6659.3319999999994</v>
      </c>
    </row>
    <row r="15" spans="1:6" x14ac:dyDescent="0.25">
      <c r="A15" s="36" t="s">
        <v>56</v>
      </c>
      <c r="B15" s="35">
        <v>172</v>
      </c>
      <c r="C15" s="35"/>
      <c r="D15" s="35"/>
      <c r="E15" s="35"/>
      <c r="F15" s="35"/>
    </row>
    <row r="16" spans="1:6" x14ac:dyDescent="0.25">
      <c r="A16" s="36"/>
      <c r="B16" s="35"/>
      <c r="C16" s="35">
        <f t="shared" ref="C16:C20" si="13">(B15+B17)/2</f>
        <v>181.5</v>
      </c>
      <c r="D16" s="35">
        <v>14</v>
      </c>
      <c r="E16" s="35">
        <f t="shared" ref="E16" si="14">C16*D16</f>
        <v>2541</v>
      </c>
      <c r="F16" s="35">
        <f t="shared" ref="F16" si="15">E16+F14</f>
        <v>9200.3319999999985</v>
      </c>
    </row>
    <row r="17" spans="1:6" x14ac:dyDescent="0.25">
      <c r="A17" s="36" t="s">
        <v>62</v>
      </c>
      <c r="B17" s="35">
        <v>191</v>
      </c>
      <c r="C17" s="35"/>
      <c r="D17" s="35"/>
      <c r="E17" s="35"/>
      <c r="F17" s="35"/>
    </row>
    <row r="18" spans="1:6" x14ac:dyDescent="0.25">
      <c r="A18" s="36"/>
      <c r="B18" s="35"/>
      <c r="C18" s="35">
        <f t="shared" si="13"/>
        <v>210</v>
      </c>
      <c r="D18" s="35">
        <v>15</v>
      </c>
      <c r="E18" s="35">
        <f t="shared" ref="E18" si="16">C18*D18</f>
        <v>3150</v>
      </c>
      <c r="F18" s="35">
        <f t="shared" ref="F18" si="17">E18+F16</f>
        <v>12350.331999999999</v>
      </c>
    </row>
    <row r="19" spans="1:6" x14ac:dyDescent="0.25">
      <c r="A19" s="36" t="s">
        <v>63</v>
      </c>
      <c r="B19" s="35">
        <v>229</v>
      </c>
      <c r="C19" s="35"/>
      <c r="D19" s="35"/>
      <c r="E19" s="35"/>
      <c r="F19" s="35"/>
    </row>
    <row r="20" spans="1:6" x14ac:dyDescent="0.25">
      <c r="A20" s="36"/>
      <c r="B20" s="35"/>
      <c r="C20" s="35">
        <f t="shared" si="13"/>
        <v>205.5</v>
      </c>
      <c r="D20" s="35">
        <v>9.5</v>
      </c>
      <c r="E20" s="35">
        <f t="shared" ref="E20" si="18">C20*D20</f>
        <v>1952.25</v>
      </c>
      <c r="F20" s="35">
        <f t="shared" ref="F20" si="19">E20+F18</f>
        <v>14302.581999999999</v>
      </c>
    </row>
    <row r="21" spans="1:6" x14ac:dyDescent="0.25">
      <c r="A21" s="36" t="s">
        <v>64</v>
      </c>
      <c r="B21" s="35">
        <v>182</v>
      </c>
      <c r="C21" s="35"/>
      <c r="D21" s="35"/>
      <c r="E21" s="35"/>
      <c r="F21" s="35"/>
    </row>
    <row r="22" spans="1:6" x14ac:dyDescent="0.25">
      <c r="A22" s="36"/>
      <c r="B22" s="35"/>
      <c r="C22" s="35">
        <f t="shared" ref="C22" si="20">(B21+B23)/2</f>
        <v>210.5</v>
      </c>
      <c r="D22" s="35">
        <v>9.6999999999999993</v>
      </c>
      <c r="E22" s="35">
        <f t="shared" ref="E22" si="21">C22*D22</f>
        <v>2041.85</v>
      </c>
      <c r="F22" s="35">
        <f t="shared" ref="F22" si="22">E22+F20</f>
        <v>16344.431999999999</v>
      </c>
    </row>
    <row r="23" spans="1:6" x14ac:dyDescent="0.25">
      <c r="A23" s="36" t="s">
        <v>65</v>
      </c>
      <c r="B23" s="35">
        <v>239</v>
      </c>
      <c r="C23" s="35"/>
      <c r="D23" s="35"/>
      <c r="E23" s="35"/>
      <c r="F23" s="35"/>
    </row>
    <row r="24" spans="1:6" x14ac:dyDescent="0.25">
      <c r="A24" s="36"/>
      <c r="B24" s="35"/>
      <c r="C24" s="35">
        <f t="shared" ref="C24" si="23">(B23+B25)/2</f>
        <v>239</v>
      </c>
      <c r="D24" s="35">
        <v>3</v>
      </c>
      <c r="E24" s="35">
        <f t="shared" ref="E24" si="24">C24*D24</f>
        <v>717</v>
      </c>
      <c r="F24" s="35">
        <f t="shared" ref="F24" si="25">E24+F22</f>
        <v>17061.432000000001</v>
      </c>
    </row>
    <row r="25" spans="1:6" x14ac:dyDescent="0.25">
      <c r="A25" s="36" t="s">
        <v>66</v>
      </c>
      <c r="B25" s="35">
        <v>239</v>
      </c>
      <c r="C25" s="35"/>
      <c r="D25" s="35"/>
      <c r="E25" s="35"/>
      <c r="F25" s="35"/>
    </row>
    <row r="26" spans="1:6" x14ac:dyDescent="0.25">
      <c r="A26" s="36"/>
      <c r="B26" s="35"/>
      <c r="C26" s="11"/>
      <c r="D26" s="11"/>
      <c r="E26" s="11"/>
      <c r="F26" s="11"/>
    </row>
    <row r="27" spans="1:6" x14ac:dyDescent="0.25">
      <c r="A27" s="8"/>
      <c r="B27" s="11"/>
      <c r="C27" s="11"/>
      <c r="D27" s="11"/>
      <c r="E27" s="11"/>
      <c r="F27" s="9">
        <f>SUM(E4:E26)</f>
        <v>17061.432000000001</v>
      </c>
    </row>
    <row r="28" spans="1:6" x14ac:dyDescent="0.25">
      <c r="A28" s="25"/>
      <c r="B28" s="26"/>
      <c r="C28" s="26"/>
      <c r="D28" s="26"/>
      <c r="E28" s="26"/>
      <c r="F28" s="27"/>
    </row>
    <row r="29" spans="1:6" x14ac:dyDescent="0.25">
      <c r="A29" s="25"/>
      <c r="B29" s="26"/>
      <c r="C29" s="26"/>
      <c r="D29" s="26"/>
      <c r="E29" s="26" t="s">
        <v>44</v>
      </c>
      <c r="F29" s="27">
        <f>F27*0.7</f>
        <v>11943.002399999999</v>
      </c>
    </row>
    <row r="30" spans="1:6" x14ac:dyDescent="0.25">
      <c r="A30" s="25"/>
      <c r="B30" s="26"/>
      <c r="C30" s="26"/>
      <c r="D30" s="26"/>
      <c r="E30" s="26" t="s">
        <v>45</v>
      </c>
      <c r="F30" s="27">
        <f>F27*0.3</f>
        <v>5118.4296000000004</v>
      </c>
    </row>
    <row r="31" spans="1:6" x14ac:dyDescent="0.25">
      <c r="A31" s="14"/>
      <c r="B31" s="13"/>
      <c r="C31" s="13"/>
      <c r="D31" s="13"/>
      <c r="E31" s="13"/>
      <c r="F31" s="13"/>
    </row>
    <row r="32" spans="1:6" x14ac:dyDescent="0.25">
      <c r="A32" s="53" t="s">
        <v>18</v>
      </c>
      <c r="B32" s="54"/>
      <c r="C32" s="54"/>
      <c r="D32" s="54"/>
      <c r="E32" s="54"/>
      <c r="F32" s="55"/>
    </row>
    <row r="33" spans="1:6" x14ac:dyDescent="0.25">
      <c r="A33" s="51" t="s">
        <v>9</v>
      </c>
      <c r="B33" s="51" t="s">
        <v>10</v>
      </c>
      <c r="C33" s="51" t="s">
        <v>11</v>
      </c>
      <c r="D33" s="51" t="s">
        <v>12</v>
      </c>
      <c r="E33" s="51" t="s">
        <v>13</v>
      </c>
      <c r="F33" s="51" t="s">
        <v>14</v>
      </c>
    </row>
    <row r="34" spans="1:6" x14ac:dyDescent="0.25">
      <c r="A34" s="51"/>
      <c r="B34" s="51"/>
      <c r="C34" s="51"/>
      <c r="D34" s="51"/>
      <c r="E34" s="51"/>
      <c r="F34" s="51"/>
    </row>
    <row r="35" spans="1:6" x14ac:dyDescent="0.25">
      <c r="A35" s="30" t="s">
        <v>58</v>
      </c>
      <c r="B35" s="20">
        <v>32</v>
      </c>
      <c r="C35" s="35">
        <f>(B35+B36)/2</f>
        <v>43.5</v>
      </c>
      <c r="D35" s="35">
        <v>10</v>
      </c>
      <c r="E35" s="35">
        <f>C35*D35</f>
        <v>435</v>
      </c>
      <c r="F35" s="35">
        <f>E35</f>
        <v>435</v>
      </c>
    </row>
    <row r="36" spans="1:6" x14ac:dyDescent="0.25">
      <c r="A36" s="36" t="s">
        <v>59</v>
      </c>
      <c r="B36" s="39">
        <v>55</v>
      </c>
      <c r="C36" s="35"/>
      <c r="D36" s="35"/>
      <c r="E36" s="35"/>
      <c r="F36" s="35"/>
    </row>
    <row r="37" spans="1:6" x14ac:dyDescent="0.25">
      <c r="A37" s="36"/>
      <c r="B37" s="39"/>
      <c r="C37" s="35">
        <f>(B36+B38)/2</f>
        <v>82.5</v>
      </c>
      <c r="D37" s="35">
        <v>20</v>
      </c>
      <c r="E37" s="35">
        <f t="shared" ref="E37" si="26">C37*D37</f>
        <v>1650</v>
      </c>
      <c r="F37" s="35">
        <f>E37+F35</f>
        <v>2085</v>
      </c>
    </row>
    <row r="38" spans="1:6" x14ac:dyDescent="0.25">
      <c r="A38" s="36" t="s">
        <v>60</v>
      </c>
      <c r="B38" s="35">
        <v>110</v>
      </c>
      <c r="C38" s="35"/>
      <c r="D38" s="35"/>
      <c r="E38" s="35"/>
      <c r="F38" s="35"/>
    </row>
    <row r="39" spans="1:6" x14ac:dyDescent="0.25">
      <c r="A39" s="36"/>
      <c r="B39" s="35"/>
      <c r="C39" s="35">
        <f t="shared" ref="C39" si="27">(B38+B40)/2</f>
        <v>98.5</v>
      </c>
      <c r="D39" s="35">
        <v>4.68</v>
      </c>
      <c r="E39" s="35">
        <f t="shared" ref="E39" si="28">C39*D39</f>
        <v>460.97999999999996</v>
      </c>
      <c r="F39" s="35">
        <f t="shared" ref="F39" si="29">E39+F37</f>
        <v>2545.98</v>
      </c>
    </row>
    <row r="40" spans="1:6" x14ac:dyDescent="0.25">
      <c r="A40" s="36" t="s">
        <v>61</v>
      </c>
      <c r="B40" s="35">
        <v>87</v>
      </c>
      <c r="C40" s="35"/>
      <c r="D40" s="35"/>
      <c r="E40" s="35"/>
      <c r="F40" s="35"/>
    </row>
    <row r="41" spans="1:6" x14ac:dyDescent="0.25">
      <c r="A41" s="36"/>
      <c r="B41" s="35"/>
      <c r="C41" s="35">
        <f t="shared" ref="C41" si="30">(B40+B42)/2</f>
        <v>70.5</v>
      </c>
      <c r="D41" s="35">
        <v>11.62</v>
      </c>
      <c r="E41" s="35">
        <f t="shared" ref="E41" si="31">C41*D41</f>
        <v>819.20999999999992</v>
      </c>
      <c r="F41" s="35">
        <f t="shared" ref="F41" si="32">E41+F39</f>
        <v>3365.19</v>
      </c>
    </row>
    <row r="42" spans="1:6" x14ac:dyDescent="0.25">
      <c r="A42" s="36" t="s">
        <v>54</v>
      </c>
      <c r="B42" s="35">
        <v>54</v>
      </c>
      <c r="C42" s="35"/>
      <c r="D42" s="35"/>
      <c r="E42" s="35"/>
      <c r="F42" s="35"/>
    </row>
    <row r="43" spans="1:6" x14ac:dyDescent="0.25">
      <c r="A43" s="36"/>
      <c r="B43" s="35"/>
      <c r="C43" s="35">
        <f t="shared" ref="C43" si="33">(B42+B44)/2</f>
        <v>54.5</v>
      </c>
      <c r="D43" s="35">
        <v>24.5</v>
      </c>
      <c r="E43" s="35">
        <f t="shared" ref="E43" si="34">C43*D43</f>
        <v>1335.25</v>
      </c>
      <c r="F43" s="35">
        <f t="shared" ref="F43" si="35">E43+F41</f>
        <v>4700.4400000000005</v>
      </c>
    </row>
    <row r="44" spans="1:6" x14ac:dyDescent="0.25">
      <c r="A44" s="36" t="s">
        <v>55</v>
      </c>
      <c r="B44" s="35">
        <v>55</v>
      </c>
      <c r="C44" s="35"/>
      <c r="D44" s="35"/>
      <c r="E44" s="35"/>
      <c r="F44" s="35"/>
    </row>
    <row r="45" spans="1:6" x14ac:dyDescent="0.25">
      <c r="A45" s="36"/>
      <c r="B45" s="35"/>
      <c r="C45" s="35">
        <f t="shared" ref="C45" si="36">(B44+B46)/2</f>
        <v>104.5</v>
      </c>
      <c r="D45" s="35">
        <v>14.3</v>
      </c>
      <c r="E45" s="35">
        <f t="shared" ref="E45" si="37">C45*D45</f>
        <v>1494.3500000000001</v>
      </c>
      <c r="F45" s="35">
        <f t="shared" ref="F45" si="38">E45+F43</f>
        <v>6194.7900000000009</v>
      </c>
    </row>
    <row r="46" spans="1:6" x14ac:dyDescent="0.25">
      <c r="A46" s="36" t="s">
        <v>56</v>
      </c>
      <c r="B46" s="35">
        <v>154</v>
      </c>
      <c r="C46" s="35"/>
      <c r="D46" s="35"/>
      <c r="E46" s="35"/>
      <c r="F46" s="35"/>
    </row>
    <row r="47" spans="1:6" x14ac:dyDescent="0.25">
      <c r="A47" s="36"/>
      <c r="B47" s="35"/>
      <c r="C47" s="35">
        <f t="shared" ref="C47" si="39">(B46+B48)/2</f>
        <v>169</v>
      </c>
      <c r="D47" s="35">
        <v>14</v>
      </c>
      <c r="E47" s="35">
        <f t="shared" ref="E47" si="40">C47*D47</f>
        <v>2366</v>
      </c>
      <c r="F47" s="35">
        <f t="shared" ref="F47" si="41">E47+F45</f>
        <v>8560.7900000000009</v>
      </c>
    </row>
    <row r="48" spans="1:6" x14ac:dyDescent="0.25">
      <c r="A48" s="36" t="s">
        <v>62</v>
      </c>
      <c r="B48" s="35">
        <v>184</v>
      </c>
      <c r="C48" s="35"/>
      <c r="D48" s="35"/>
      <c r="E48" s="35"/>
      <c r="F48" s="35"/>
    </row>
    <row r="49" spans="1:6" x14ac:dyDescent="0.25">
      <c r="A49" s="36"/>
      <c r="B49" s="35"/>
      <c r="C49" s="35">
        <f t="shared" ref="C49" si="42">(B48+B50)/2</f>
        <v>194.5</v>
      </c>
      <c r="D49" s="35">
        <v>15</v>
      </c>
      <c r="E49" s="35">
        <f t="shared" ref="E49" si="43">C49*D49</f>
        <v>2917.5</v>
      </c>
      <c r="F49" s="35">
        <f t="shared" ref="F49" si="44">E49+F47</f>
        <v>11478.29</v>
      </c>
    </row>
    <row r="50" spans="1:6" x14ac:dyDescent="0.25">
      <c r="A50" s="36" t="s">
        <v>63</v>
      </c>
      <c r="B50" s="35">
        <v>205</v>
      </c>
      <c r="C50" s="35"/>
      <c r="D50" s="35"/>
      <c r="E50" s="35"/>
      <c r="F50" s="35"/>
    </row>
    <row r="51" spans="1:6" x14ac:dyDescent="0.25">
      <c r="A51" s="36"/>
      <c r="B51" s="35"/>
      <c r="C51" s="35">
        <f t="shared" ref="C51" si="45">(B50+B52)/2</f>
        <v>190.5</v>
      </c>
      <c r="D51" s="35">
        <v>9.5</v>
      </c>
      <c r="E51" s="35">
        <f t="shared" ref="E51" si="46">C51*D51</f>
        <v>1809.75</v>
      </c>
      <c r="F51" s="35">
        <f t="shared" ref="F51" si="47">E51+F49</f>
        <v>13288.04</v>
      </c>
    </row>
    <row r="52" spans="1:6" x14ac:dyDescent="0.25">
      <c r="A52" s="36" t="s">
        <v>64</v>
      </c>
      <c r="B52" s="35">
        <v>176</v>
      </c>
      <c r="C52" s="35"/>
      <c r="D52" s="35"/>
      <c r="E52" s="35"/>
      <c r="F52" s="35"/>
    </row>
    <row r="53" spans="1:6" x14ac:dyDescent="0.25">
      <c r="A53" s="36"/>
      <c r="B53" s="35"/>
      <c r="C53" s="35">
        <f t="shared" ref="C53" si="48">(B52+B54)/2</f>
        <v>201.5</v>
      </c>
      <c r="D53" s="35">
        <v>9.6999999999999993</v>
      </c>
      <c r="E53" s="35">
        <f t="shared" ref="E53" si="49">C53*D53</f>
        <v>1954.55</v>
      </c>
      <c r="F53" s="35">
        <f t="shared" ref="F53" si="50">E53+F51</f>
        <v>15242.59</v>
      </c>
    </row>
    <row r="54" spans="1:6" x14ac:dyDescent="0.25">
      <c r="A54" s="36" t="s">
        <v>65</v>
      </c>
      <c r="B54" s="35">
        <v>227</v>
      </c>
      <c r="C54" s="35"/>
      <c r="D54" s="35"/>
      <c r="E54" s="35"/>
      <c r="F54" s="35"/>
    </row>
    <row r="55" spans="1:6" x14ac:dyDescent="0.25">
      <c r="A55" s="36"/>
      <c r="B55" s="35"/>
      <c r="C55" s="35">
        <f t="shared" ref="C55" si="51">(B54+B56)/2</f>
        <v>227</v>
      </c>
      <c r="D55" s="35">
        <v>3</v>
      </c>
      <c r="E55" s="35">
        <f t="shared" ref="E55" si="52">C55*D55</f>
        <v>681</v>
      </c>
      <c r="F55" s="35">
        <f t="shared" ref="F55" si="53">E55+F53</f>
        <v>15923.59</v>
      </c>
    </row>
    <row r="56" spans="1:6" x14ac:dyDescent="0.25">
      <c r="A56" s="36" t="s">
        <v>66</v>
      </c>
      <c r="B56" s="35">
        <f>B54</f>
        <v>227</v>
      </c>
      <c r="C56" s="35"/>
      <c r="D56" s="35"/>
      <c r="E56" s="35"/>
      <c r="F56" s="35"/>
    </row>
    <row r="57" spans="1:6" x14ac:dyDescent="0.25">
      <c r="A57" s="36"/>
      <c r="B57" s="35"/>
      <c r="C57" s="11"/>
      <c r="D57" s="11"/>
      <c r="E57" s="11"/>
      <c r="F57" s="11"/>
    </row>
    <row r="58" spans="1:6" x14ac:dyDescent="0.25">
      <c r="A58" s="8"/>
      <c r="B58" s="11"/>
      <c r="C58" s="11"/>
      <c r="D58" s="11"/>
      <c r="E58" s="11"/>
      <c r="F58" s="9">
        <f>SUM(E35:E57)</f>
        <v>15923.59</v>
      </c>
    </row>
    <row r="59" spans="1:6" x14ac:dyDescent="0.25">
      <c r="A59" s="12"/>
      <c r="B59" s="13"/>
      <c r="C59" s="13"/>
      <c r="D59" s="13"/>
      <c r="E59" s="13"/>
      <c r="F59" s="13"/>
    </row>
    <row r="60" spans="1:6" x14ac:dyDescent="0.25">
      <c r="A60" s="14"/>
      <c r="B60" s="14"/>
      <c r="C60" s="13"/>
      <c r="D60" s="13"/>
      <c r="E60" s="13"/>
      <c r="F60" s="13"/>
    </row>
    <row r="62" spans="1:6" x14ac:dyDescent="0.25">
      <c r="A62" s="56" t="s">
        <v>22</v>
      </c>
      <c r="B62" s="56"/>
      <c r="C62" s="56"/>
      <c r="D62" s="56"/>
      <c r="E62" s="56"/>
      <c r="F62" s="56"/>
    </row>
    <row r="63" spans="1:6" x14ac:dyDescent="0.25">
      <c r="A63" s="41"/>
      <c r="B63" s="41"/>
      <c r="C63" s="41"/>
      <c r="D63" s="41"/>
      <c r="E63" s="41"/>
      <c r="F63" s="21" t="s">
        <v>27</v>
      </c>
    </row>
    <row r="64" spans="1:6" x14ac:dyDescent="0.25">
      <c r="A64" s="57" t="s">
        <v>25</v>
      </c>
      <c r="B64" s="57"/>
      <c r="C64" s="57"/>
      <c r="D64" s="57"/>
      <c r="E64" s="57"/>
      <c r="F64" s="22">
        <f>(138+318+82)*2</f>
        <v>1076</v>
      </c>
    </row>
    <row r="65" spans="1:6" x14ac:dyDescent="0.25">
      <c r="A65" s="57" t="s">
        <v>26</v>
      </c>
      <c r="B65" s="57"/>
      <c r="C65" s="57"/>
      <c r="D65" s="57"/>
      <c r="E65" s="57"/>
      <c r="F65" s="22">
        <f>183+1170</f>
        <v>1353</v>
      </c>
    </row>
    <row r="67" spans="1:6" x14ac:dyDescent="0.25">
      <c r="A67" s="56" t="s">
        <v>37</v>
      </c>
      <c r="B67" s="56"/>
      <c r="C67" s="56"/>
      <c r="D67" s="56"/>
      <c r="E67" s="56"/>
      <c r="F67" s="56"/>
    </row>
    <row r="68" spans="1:6" x14ac:dyDescent="0.25">
      <c r="A68" s="51" t="s">
        <v>9</v>
      </c>
      <c r="B68" s="51" t="s">
        <v>10</v>
      </c>
      <c r="C68" s="51" t="s">
        <v>11</v>
      </c>
      <c r="D68" s="51" t="s">
        <v>12</v>
      </c>
      <c r="E68" s="51" t="s">
        <v>13</v>
      </c>
      <c r="F68" s="51" t="s">
        <v>14</v>
      </c>
    </row>
    <row r="69" spans="1:6" x14ac:dyDescent="0.25">
      <c r="A69" s="51"/>
      <c r="B69" s="51"/>
      <c r="C69" s="51"/>
      <c r="D69" s="51"/>
      <c r="E69" s="51"/>
      <c r="F69" s="51"/>
    </row>
    <row r="70" spans="1:6" x14ac:dyDescent="0.25">
      <c r="A70" s="8" t="s">
        <v>67</v>
      </c>
      <c r="B70" s="20">
        <f>B71</f>
        <v>13.8</v>
      </c>
      <c r="C70" s="35">
        <f>(B70+B71)/2</f>
        <v>13.8</v>
      </c>
      <c r="D70" s="35">
        <v>8</v>
      </c>
      <c r="E70" s="35">
        <f>C70*D70</f>
        <v>110.4</v>
      </c>
      <c r="F70" s="35">
        <f>E70</f>
        <v>110.4</v>
      </c>
    </row>
    <row r="71" spans="1:6" x14ac:dyDescent="0.25">
      <c r="A71" s="36" t="s">
        <v>56</v>
      </c>
      <c r="B71" s="39">
        <v>13.8</v>
      </c>
      <c r="C71" s="35"/>
      <c r="D71" s="35"/>
      <c r="E71" s="35"/>
      <c r="F71" s="35"/>
    </row>
    <row r="72" spans="1:6" x14ac:dyDescent="0.25">
      <c r="A72" s="36"/>
      <c r="B72" s="39"/>
      <c r="C72" s="35">
        <f t="shared" ref="C72" si="54">(B72+B73)/2</f>
        <v>6.1</v>
      </c>
      <c r="D72" s="35">
        <v>20</v>
      </c>
      <c r="E72" s="35">
        <f t="shared" ref="E72" si="55">C72*D72</f>
        <v>122</v>
      </c>
      <c r="F72" s="35">
        <f t="shared" ref="F72" si="56">E72</f>
        <v>122</v>
      </c>
    </row>
    <row r="73" spans="1:6" x14ac:dyDescent="0.25">
      <c r="A73" s="36" t="s">
        <v>62</v>
      </c>
      <c r="B73" s="39">
        <v>12.2</v>
      </c>
      <c r="C73" s="35"/>
      <c r="D73" s="35"/>
      <c r="E73" s="35"/>
      <c r="F73" s="35"/>
    </row>
    <row r="74" spans="1:6" x14ac:dyDescent="0.25">
      <c r="A74" s="36"/>
      <c r="B74" s="39"/>
      <c r="C74" s="35">
        <f t="shared" ref="C74" si="57">(B74+B75)/2</f>
        <v>6.5</v>
      </c>
      <c r="D74" s="35">
        <v>20</v>
      </c>
      <c r="E74" s="35">
        <f t="shared" ref="E74" si="58">C74*D74</f>
        <v>130</v>
      </c>
      <c r="F74" s="35">
        <f t="shared" ref="F74" si="59">E74</f>
        <v>130</v>
      </c>
    </row>
    <row r="75" spans="1:6" x14ac:dyDescent="0.25">
      <c r="A75" s="36" t="s">
        <v>63</v>
      </c>
      <c r="B75" s="39">
        <v>13</v>
      </c>
      <c r="C75" s="35"/>
      <c r="D75" s="35"/>
      <c r="E75" s="35"/>
      <c r="F75" s="35"/>
    </row>
    <row r="76" spans="1:6" x14ac:dyDescent="0.25">
      <c r="A76" s="36"/>
      <c r="B76" s="39"/>
      <c r="C76" s="35">
        <f t="shared" ref="C76" si="60">(B76+B77)/2</f>
        <v>6.5</v>
      </c>
      <c r="D76" s="35">
        <v>3</v>
      </c>
      <c r="E76" s="35">
        <f t="shared" ref="E76" si="61">C76*D76</f>
        <v>19.5</v>
      </c>
      <c r="F76" s="35">
        <f t="shared" ref="F76" si="62">E76</f>
        <v>19.5</v>
      </c>
    </row>
    <row r="77" spans="1:6" x14ac:dyDescent="0.25">
      <c r="A77" s="36" t="s">
        <v>68</v>
      </c>
      <c r="B77" s="39">
        <f>B75</f>
        <v>13</v>
      </c>
      <c r="C77" s="35"/>
      <c r="D77" s="35"/>
      <c r="E77" s="35"/>
      <c r="F77" s="35"/>
    </row>
    <row r="78" spans="1:6" x14ac:dyDescent="0.25">
      <c r="A78" s="36"/>
      <c r="B78" s="39"/>
      <c r="C78" s="35"/>
      <c r="D78" s="35"/>
      <c r="E78" s="35"/>
      <c r="F78" s="35"/>
    </row>
    <row r="79" spans="1:6" x14ac:dyDescent="0.25">
      <c r="A79" s="36" t="s">
        <v>69</v>
      </c>
      <c r="B79" s="35">
        <v>8</v>
      </c>
      <c r="C79" s="35"/>
      <c r="D79" s="35"/>
      <c r="E79" s="35"/>
      <c r="F79" s="35"/>
    </row>
    <row r="80" spans="1:6" x14ac:dyDescent="0.25">
      <c r="A80" s="36"/>
      <c r="B80" s="35"/>
      <c r="C80" s="35">
        <f t="shared" ref="C80" si="63">(B79+B81)/2</f>
        <v>8</v>
      </c>
      <c r="D80" s="35">
        <v>6</v>
      </c>
      <c r="E80" s="35">
        <f t="shared" ref="E80" si="64">C80*D80</f>
        <v>48</v>
      </c>
      <c r="F80" s="35">
        <f t="shared" ref="F80" si="65">E80+F72</f>
        <v>170</v>
      </c>
    </row>
    <row r="81" spans="1:6" x14ac:dyDescent="0.25">
      <c r="A81" s="36" t="s">
        <v>59</v>
      </c>
      <c r="B81" s="35">
        <v>8</v>
      </c>
      <c r="C81" s="35"/>
      <c r="D81" s="35"/>
      <c r="E81" s="35"/>
      <c r="F81" s="35"/>
    </row>
    <row r="82" spans="1:6" x14ac:dyDescent="0.25">
      <c r="A82" s="36"/>
      <c r="B82" s="35"/>
      <c r="C82" s="35">
        <f t="shared" ref="C82" si="66">(B81+B83)/2</f>
        <v>8</v>
      </c>
      <c r="D82" s="35">
        <v>6</v>
      </c>
      <c r="E82" s="35">
        <f t="shared" ref="E82" si="67">C82*D82</f>
        <v>48</v>
      </c>
      <c r="F82" s="35">
        <f t="shared" ref="F82" si="68">E82+F80</f>
        <v>218</v>
      </c>
    </row>
    <row r="83" spans="1:6" x14ac:dyDescent="0.25">
      <c r="A83" s="36" t="s">
        <v>70</v>
      </c>
      <c r="B83" s="35">
        <v>8</v>
      </c>
      <c r="C83" s="35"/>
      <c r="D83" s="35"/>
      <c r="E83" s="35"/>
      <c r="F83" s="35"/>
    </row>
    <row r="84" spans="1:6" x14ac:dyDescent="0.25">
      <c r="A84" s="36"/>
      <c r="B84" s="35"/>
      <c r="C84" s="8"/>
      <c r="D84" s="8"/>
      <c r="E84" s="8"/>
      <c r="F84" s="8"/>
    </row>
    <row r="85" spans="1:6" x14ac:dyDescent="0.25">
      <c r="A85" s="22"/>
      <c r="B85" s="22"/>
      <c r="C85" s="22"/>
      <c r="D85" s="22"/>
      <c r="E85" s="22"/>
      <c r="F85" s="9">
        <f>SUM(E70:E83)</f>
        <v>477.9</v>
      </c>
    </row>
    <row r="87" spans="1:6" x14ac:dyDescent="0.25">
      <c r="A87" s="58" t="s">
        <v>28</v>
      </c>
      <c r="B87" s="59"/>
      <c r="C87" s="59"/>
      <c r="D87" s="59"/>
      <c r="E87" s="59"/>
      <c r="F87" s="60"/>
    </row>
    <row r="88" spans="1:6" ht="32.450000000000003" customHeight="1" x14ac:dyDescent="0.25">
      <c r="A88" s="52"/>
      <c r="B88" s="52"/>
      <c r="C88" s="52"/>
      <c r="D88" s="52"/>
      <c r="E88" s="23" t="s">
        <v>29</v>
      </c>
      <c r="F88" s="23" t="s">
        <v>32</v>
      </c>
    </row>
    <row r="89" spans="1:6" ht="14.45" customHeight="1" x14ac:dyDescent="0.25">
      <c r="A89" s="51" t="s">
        <v>30</v>
      </c>
      <c r="B89" s="51"/>
      <c r="C89" s="51"/>
      <c r="D89" s="51"/>
      <c r="E89" s="51">
        <v>835</v>
      </c>
      <c r="F89" s="51">
        <f>E89*19</f>
        <v>15865</v>
      </c>
    </row>
    <row r="90" spans="1:6" x14ac:dyDescent="0.25">
      <c r="A90" s="51"/>
      <c r="B90" s="51"/>
      <c r="C90" s="51"/>
      <c r="D90" s="51"/>
      <c r="E90" s="51"/>
      <c r="F90" s="51"/>
    </row>
    <row r="91" spans="1:6" ht="14.45" customHeight="1" x14ac:dyDescent="0.25">
      <c r="A91" s="51" t="s">
        <v>31</v>
      </c>
      <c r="B91" s="51"/>
      <c r="C91" s="51"/>
      <c r="D91" s="51"/>
      <c r="E91" s="51">
        <f>940+620</f>
        <v>1560</v>
      </c>
      <c r="F91" s="51">
        <f>E91*12</f>
        <v>18720</v>
      </c>
    </row>
    <row r="92" spans="1:6" ht="16.149999999999999" customHeight="1" x14ac:dyDescent="0.25">
      <c r="A92" s="51"/>
      <c r="B92" s="51"/>
      <c r="C92" s="51"/>
      <c r="D92" s="51"/>
      <c r="E92" s="51"/>
      <c r="F92" s="51"/>
    </row>
    <row r="94" spans="1:6" x14ac:dyDescent="0.25">
      <c r="A94" s="40" t="s">
        <v>33</v>
      </c>
      <c r="B94" s="40"/>
      <c r="C94" s="40"/>
      <c r="D94" s="40"/>
      <c r="E94" s="40"/>
      <c r="F94" s="40"/>
    </row>
    <row r="95" spans="1:6" ht="30" x14ac:dyDescent="0.25">
      <c r="A95" s="42"/>
      <c r="B95" s="43"/>
      <c r="C95" s="43"/>
      <c r="D95" s="43"/>
      <c r="E95" s="44"/>
      <c r="F95" s="23" t="s">
        <v>36</v>
      </c>
    </row>
    <row r="96" spans="1:6" ht="14.45" customHeight="1" x14ac:dyDescent="0.25">
      <c r="A96" s="45" t="s">
        <v>34</v>
      </c>
      <c r="B96" s="46"/>
      <c r="C96" s="46"/>
      <c r="D96" s="46"/>
      <c r="E96" s="47"/>
      <c r="F96" s="41">
        <f>F64*1.1</f>
        <v>1183.6000000000001</v>
      </c>
    </row>
    <row r="97" spans="1:6" x14ac:dyDescent="0.25">
      <c r="A97" s="48"/>
      <c r="B97" s="49"/>
      <c r="C97" s="49"/>
      <c r="D97" s="49"/>
      <c r="E97" s="50"/>
      <c r="F97" s="41"/>
    </row>
    <row r="98" spans="1:6" ht="14.45" customHeight="1" x14ac:dyDescent="0.25">
      <c r="A98" s="45" t="s">
        <v>35</v>
      </c>
      <c r="B98" s="46"/>
      <c r="C98" s="46"/>
      <c r="D98" s="46"/>
      <c r="E98" s="47"/>
      <c r="F98" s="41">
        <f>F65*1.6</f>
        <v>2164.8000000000002</v>
      </c>
    </row>
    <row r="99" spans="1:6" x14ac:dyDescent="0.25">
      <c r="A99" s="48"/>
      <c r="B99" s="49"/>
      <c r="C99" s="49"/>
      <c r="D99" s="49"/>
      <c r="E99" s="50"/>
      <c r="F99" s="41"/>
    </row>
    <row r="100" spans="1:6" x14ac:dyDescent="0.25">
      <c r="A100" s="22"/>
      <c r="B100" s="22"/>
      <c r="C100" s="22"/>
      <c r="D100" s="22"/>
      <c r="E100" s="22"/>
      <c r="F100" s="9">
        <f>SUM(F96:F99)</f>
        <v>3348.4000000000005</v>
      </c>
    </row>
    <row r="102" spans="1:6" x14ac:dyDescent="0.25">
      <c r="A102" s="56" t="s">
        <v>38</v>
      </c>
      <c r="B102" s="56"/>
      <c r="C102" s="56"/>
      <c r="D102" s="56"/>
      <c r="E102" s="56"/>
      <c r="F102" s="56"/>
    </row>
    <row r="103" spans="1:6" x14ac:dyDescent="0.25">
      <c r="A103" s="51" t="s">
        <v>9</v>
      </c>
      <c r="B103" s="51" t="s">
        <v>39</v>
      </c>
      <c r="C103" s="51" t="s">
        <v>40</v>
      </c>
      <c r="D103" s="51" t="s">
        <v>12</v>
      </c>
      <c r="E103" s="51" t="s">
        <v>41</v>
      </c>
      <c r="F103" s="51" t="s">
        <v>42</v>
      </c>
    </row>
    <row r="104" spans="1:6" x14ac:dyDescent="0.25">
      <c r="A104" s="51"/>
      <c r="B104" s="51"/>
      <c r="C104" s="51"/>
      <c r="D104" s="51"/>
      <c r="E104" s="51"/>
      <c r="F104" s="51"/>
    </row>
    <row r="105" spans="1:6" x14ac:dyDescent="0.25">
      <c r="A105" s="30" t="s">
        <v>67</v>
      </c>
      <c r="B105" s="28">
        <f>B106</f>
        <v>54.6</v>
      </c>
      <c r="C105" s="35">
        <f>(B105+B106)/2</f>
        <v>54.6</v>
      </c>
      <c r="D105" s="35">
        <v>8</v>
      </c>
      <c r="E105" s="35">
        <f>C105*D105</f>
        <v>436.8</v>
      </c>
      <c r="F105" s="35">
        <f>E105</f>
        <v>436.8</v>
      </c>
    </row>
    <row r="106" spans="1:6" x14ac:dyDescent="0.25">
      <c r="A106" s="36" t="s">
        <v>56</v>
      </c>
      <c r="B106" s="61">
        <v>54.6</v>
      </c>
      <c r="C106" s="35"/>
      <c r="D106" s="35"/>
      <c r="E106" s="35"/>
      <c r="F106" s="35"/>
    </row>
    <row r="107" spans="1:6" x14ac:dyDescent="0.25">
      <c r="A107" s="36"/>
      <c r="B107" s="62"/>
      <c r="C107" s="35">
        <f>(B106+B108)/2</f>
        <v>52.6</v>
      </c>
      <c r="D107" s="35">
        <v>20</v>
      </c>
      <c r="E107" s="35">
        <f t="shared" ref="E107" si="69">C107*D107</f>
        <v>1052</v>
      </c>
      <c r="F107" s="35">
        <f>E107+F105</f>
        <v>1488.8</v>
      </c>
    </row>
    <row r="108" spans="1:6" x14ac:dyDescent="0.25">
      <c r="A108" s="36" t="s">
        <v>62</v>
      </c>
      <c r="B108" s="37">
        <v>50.6</v>
      </c>
      <c r="C108" s="35"/>
      <c r="D108" s="35"/>
      <c r="E108" s="35"/>
      <c r="F108" s="35"/>
    </row>
    <row r="109" spans="1:6" x14ac:dyDescent="0.25">
      <c r="A109" s="36"/>
      <c r="B109" s="38"/>
      <c r="C109" s="35">
        <f t="shared" ref="C109" si="70">(B108+B110)/2</f>
        <v>51.8</v>
      </c>
      <c r="D109" s="35">
        <v>20</v>
      </c>
      <c r="E109" s="35">
        <f t="shared" ref="E109" si="71">C109*D109</f>
        <v>1036</v>
      </c>
      <c r="F109" s="35">
        <f t="shared" ref="F109" si="72">E109+F107</f>
        <v>2524.8000000000002</v>
      </c>
    </row>
    <row r="110" spans="1:6" x14ac:dyDescent="0.25">
      <c r="A110" s="36" t="s">
        <v>63</v>
      </c>
      <c r="B110" s="37">
        <v>53</v>
      </c>
      <c r="C110" s="35"/>
      <c r="D110" s="35"/>
      <c r="E110" s="35"/>
      <c r="F110" s="35"/>
    </row>
    <row r="111" spans="1:6" x14ac:dyDescent="0.25">
      <c r="A111" s="36"/>
      <c r="B111" s="38"/>
      <c r="C111" s="35">
        <f t="shared" ref="C111" si="73">(B110+B112)/2</f>
        <v>53</v>
      </c>
      <c r="D111" s="35">
        <v>3</v>
      </c>
      <c r="E111" s="35">
        <f t="shared" ref="E111" si="74">C111*D111</f>
        <v>159</v>
      </c>
      <c r="F111" s="35">
        <f t="shared" ref="F111" si="75">E111+F109</f>
        <v>2683.8</v>
      </c>
    </row>
    <row r="112" spans="1:6" x14ac:dyDescent="0.25">
      <c r="A112" s="36" t="s">
        <v>68</v>
      </c>
      <c r="B112" s="37">
        <f>B110</f>
        <v>53</v>
      </c>
      <c r="C112" s="35"/>
      <c r="D112" s="35"/>
      <c r="E112" s="35"/>
      <c r="F112" s="35"/>
    </row>
    <row r="113" spans="1:6" x14ac:dyDescent="0.25">
      <c r="A113" s="36"/>
      <c r="B113" s="38"/>
      <c r="C113" s="35"/>
      <c r="D113" s="35"/>
      <c r="E113" s="35"/>
      <c r="F113" s="35"/>
    </row>
    <row r="114" spans="1:6" x14ac:dyDescent="0.25">
      <c r="A114" s="36" t="s">
        <v>69</v>
      </c>
      <c r="B114" s="37">
        <v>33</v>
      </c>
      <c r="C114" s="35"/>
      <c r="D114" s="35"/>
      <c r="E114" s="35"/>
      <c r="F114" s="35"/>
    </row>
    <row r="115" spans="1:6" x14ac:dyDescent="0.25">
      <c r="A115" s="36"/>
      <c r="B115" s="38"/>
      <c r="C115" s="35">
        <f t="shared" ref="C115" si="76">(B114+B116)/2</f>
        <v>33</v>
      </c>
      <c r="D115" s="35">
        <v>6</v>
      </c>
      <c r="E115" s="35">
        <f t="shared" ref="E115" si="77">C115*D115</f>
        <v>198</v>
      </c>
      <c r="F115" s="35">
        <f t="shared" ref="F115" si="78">E115+F113</f>
        <v>198</v>
      </c>
    </row>
    <row r="116" spans="1:6" x14ac:dyDescent="0.25">
      <c r="A116" s="36" t="s">
        <v>59</v>
      </c>
      <c r="B116" s="37">
        <v>33</v>
      </c>
      <c r="C116" s="35"/>
      <c r="D116" s="35"/>
      <c r="E116" s="35"/>
      <c r="F116" s="35"/>
    </row>
    <row r="117" spans="1:6" x14ac:dyDescent="0.25">
      <c r="A117" s="36"/>
      <c r="B117" s="38"/>
      <c r="C117" s="35">
        <f t="shared" ref="C117" si="79">(B116+B118)/2</f>
        <v>33</v>
      </c>
      <c r="D117" s="35">
        <v>6</v>
      </c>
      <c r="E117" s="35">
        <f t="shared" ref="E117" si="80">C117*D117</f>
        <v>198</v>
      </c>
      <c r="F117" s="35">
        <f t="shared" ref="F117" si="81">E117+F109</f>
        <v>2722.8</v>
      </c>
    </row>
    <row r="118" spans="1:6" x14ac:dyDescent="0.25">
      <c r="A118" s="36" t="s">
        <v>70</v>
      </c>
      <c r="B118" s="37">
        <v>33</v>
      </c>
      <c r="C118" s="35"/>
      <c r="D118" s="35"/>
      <c r="E118" s="35"/>
      <c r="F118" s="35"/>
    </row>
    <row r="119" spans="1:6" x14ac:dyDescent="0.25">
      <c r="A119" s="36"/>
      <c r="B119" s="38"/>
      <c r="C119" s="8"/>
      <c r="D119" s="8"/>
      <c r="E119" s="8"/>
      <c r="F119" s="8"/>
    </row>
    <row r="120" spans="1:6" x14ac:dyDescent="0.25">
      <c r="A120" s="22"/>
      <c r="B120" s="22"/>
      <c r="C120" s="22"/>
      <c r="D120" s="22"/>
      <c r="E120" s="22"/>
      <c r="F120" s="9">
        <f>SUM(E105:E118)</f>
        <v>3079.8</v>
      </c>
    </row>
  </sheetData>
  <mergeCells count="262">
    <mergeCell ref="F107:F108"/>
    <mergeCell ref="A87:F87"/>
    <mergeCell ref="F89:F90"/>
    <mergeCell ref="C70:C71"/>
    <mergeCell ref="D70:D71"/>
    <mergeCell ref="B116:B117"/>
    <mergeCell ref="C117:C118"/>
    <mergeCell ref="D117:D118"/>
    <mergeCell ref="E117:E118"/>
    <mergeCell ref="F117:F118"/>
    <mergeCell ref="A118:A119"/>
    <mergeCell ref="B118:B119"/>
    <mergeCell ref="A102:F102"/>
    <mergeCell ref="A103:A104"/>
    <mergeCell ref="B103:B104"/>
    <mergeCell ref="C103:C104"/>
    <mergeCell ref="D103:D104"/>
    <mergeCell ref="E103:E104"/>
    <mergeCell ref="F103:F104"/>
    <mergeCell ref="C105:C106"/>
    <mergeCell ref="D105:D106"/>
    <mergeCell ref="E105:E106"/>
    <mergeCell ref="F105:F106"/>
    <mergeCell ref="A106:A107"/>
    <mergeCell ref="B106:B107"/>
    <mergeCell ref="A62:F62"/>
    <mergeCell ref="A64:E64"/>
    <mergeCell ref="A65:E65"/>
    <mergeCell ref="A83:A84"/>
    <mergeCell ref="B83:B84"/>
    <mergeCell ref="A63:E63"/>
    <mergeCell ref="A67:F67"/>
    <mergeCell ref="A68:A69"/>
    <mergeCell ref="B68:B69"/>
    <mergeCell ref="C68:C69"/>
    <mergeCell ref="D68:D69"/>
    <mergeCell ref="E68:E69"/>
    <mergeCell ref="F68:F69"/>
    <mergeCell ref="A44:A45"/>
    <mergeCell ref="B44:B45"/>
    <mergeCell ref="C45:C46"/>
    <mergeCell ref="D45:D46"/>
    <mergeCell ref="E45:E46"/>
    <mergeCell ref="F45:F46"/>
    <mergeCell ref="A46:A47"/>
    <mergeCell ref="B46:B47"/>
    <mergeCell ref="C47:C48"/>
    <mergeCell ref="D47:D48"/>
    <mergeCell ref="E47:E48"/>
    <mergeCell ref="F47:F48"/>
    <mergeCell ref="A48:A49"/>
    <mergeCell ref="B48:B49"/>
    <mergeCell ref="C49:C50"/>
    <mergeCell ref="D49:D50"/>
    <mergeCell ref="E49:E50"/>
    <mergeCell ref="F49:F50"/>
    <mergeCell ref="A50:A51"/>
    <mergeCell ref="B50:B51"/>
    <mergeCell ref="C51:C52"/>
    <mergeCell ref="A52:A53"/>
    <mergeCell ref="B52:B53"/>
    <mergeCell ref="C53:C54"/>
    <mergeCell ref="A36:A37"/>
    <mergeCell ref="B36:B37"/>
    <mergeCell ref="C37:C38"/>
    <mergeCell ref="D37:D38"/>
    <mergeCell ref="E37:E38"/>
    <mergeCell ref="F37:F38"/>
    <mergeCell ref="A38:A39"/>
    <mergeCell ref="B38:B39"/>
    <mergeCell ref="C39:C40"/>
    <mergeCell ref="D39:D40"/>
    <mergeCell ref="E39:E40"/>
    <mergeCell ref="F39:F40"/>
    <mergeCell ref="A40:A41"/>
    <mergeCell ref="B40:B41"/>
    <mergeCell ref="C41:C42"/>
    <mergeCell ref="D41:D42"/>
    <mergeCell ref="E41:E42"/>
    <mergeCell ref="F41:F42"/>
    <mergeCell ref="A42:A43"/>
    <mergeCell ref="B42:B43"/>
    <mergeCell ref="C43:C44"/>
    <mergeCell ref="D43:D44"/>
    <mergeCell ref="E43:E44"/>
    <mergeCell ref="F43:F44"/>
    <mergeCell ref="A25:A26"/>
    <mergeCell ref="B25:B26"/>
    <mergeCell ref="C24:C25"/>
    <mergeCell ref="D24:D25"/>
    <mergeCell ref="E24:E25"/>
    <mergeCell ref="F24:F25"/>
    <mergeCell ref="A32:F32"/>
    <mergeCell ref="A33:A34"/>
    <mergeCell ref="B33:B34"/>
    <mergeCell ref="C33:C34"/>
    <mergeCell ref="D33:D34"/>
    <mergeCell ref="E33:E34"/>
    <mergeCell ref="F33:F34"/>
    <mergeCell ref="B7:B8"/>
    <mergeCell ref="C8:C9"/>
    <mergeCell ref="D8:D9"/>
    <mergeCell ref="E8:E9"/>
    <mergeCell ref="F8:F9"/>
    <mergeCell ref="B9:B10"/>
    <mergeCell ref="A7:A8"/>
    <mergeCell ref="C18:C19"/>
    <mergeCell ref="D18:D19"/>
    <mergeCell ref="E18:E19"/>
    <mergeCell ref="F18:F19"/>
    <mergeCell ref="C10:C11"/>
    <mergeCell ref="D10:D11"/>
    <mergeCell ref="E10:E11"/>
    <mergeCell ref="F10:F11"/>
    <mergeCell ref="C12:C13"/>
    <mergeCell ref="D12:D13"/>
    <mergeCell ref="E12:E13"/>
    <mergeCell ref="F12:F13"/>
    <mergeCell ref="A11:A12"/>
    <mergeCell ref="B11:B12"/>
    <mergeCell ref="A13:A14"/>
    <mergeCell ref="A19:A20"/>
    <mergeCell ref="B19:B20"/>
    <mergeCell ref="A9:A10"/>
    <mergeCell ref="A21:A22"/>
    <mergeCell ref="B21:B22"/>
    <mergeCell ref="A23:A24"/>
    <mergeCell ref="B23:B24"/>
    <mergeCell ref="A1:F1"/>
    <mergeCell ref="A2:A3"/>
    <mergeCell ref="B2:B3"/>
    <mergeCell ref="C2:C3"/>
    <mergeCell ref="D2:D3"/>
    <mergeCell ref="E2:E3"/>
    <mergeCell ref="F2:F3"/>
    <mergeCell ref="C4:C5"/>
    <mergeCell ref="D4:D5"/>
    <mergeCell ref="E4:E5"/>
    <mergeCell ref="F4:F5"/>
    <mergeCell ref="A5:A6"/>
    <mergeCell ref="B5:B6"/>
    <mergeCell ref="C6:C7"/>
    <mergeCell ref="D6:D7"/>
    <mergeCell ref="E6:E7"/>
    <mergeCell ref="F6:F7"/>
    <mergeCell ref="C14:C15"/>
    <mergeCell ref="D14:D15"/>
    <mergeCell ref="E14:E15"/>
    <mergeCell ref="F14:F15"/>
    <mergeCell ref="C16:C17"/>
    <mergeCell ref="D16:D17"/>
    <mergeCell ref="E16:E17"/>
    <mergeCell ref="F16:F17"/>
    <mergeCell ref="A17:A18"/>
    <mergeCell ref="B17:B18"/>
    <mergeCell ref="B13:B14"/>
    <mergeCell ref="A15:A16"/>
    <mergeCell ref="B15:B16"/>
    <mergeCell ref="C20:C21"/>
    <mergeCell ref="D20:D21"/>
    <mergeCell ref="E20:E21"/>
    <mergeCell ref="F20:F21"/>
    <mergeCell ref="C22:C23"/>
    <mergeCell ref="D22:D23"/>
    <mergeCell ref="E22:E23"/>
    <mergeCell ref="F22:F23"/>
    <mergeCell ref="D51:D52"/>
    <mergeCell ref="E51:E52"/>
    <mergeCell ref="F51:F52"/>
    <mergeCell ref="C35:C36"/>
    <mergeCell ref="D35:D36"/>
    <mergeCell ref="E35:E36"/>
    <mergeCell ref="F35:F36"/>
    <mergeCell ref="D53:D54"/>
    <mergeCell ref="E53:E54"/>
    <mergeCell ref="F53:F54"/>
    <mergeCell ref="A54:A55"/>
    <mergeCell ref="B54:B55"/>
    <mergeCell ref="C55:C56"/>
    <mergeCell ref="D55:D56"/>
    <mergeCell ref="E55:E56"/>
    <mergeCell ref="F55:F56"/>
    <mergeCell ref="A56:A57"/>
    <mergeCell ref="B56:B57"/>
    <mergeCell ref="E70:E71"/>
    <mergeCell ref="F70:F71"/>
    <mergeCell ref="A71:A72"/>
    <mergeCell ref="B71:B72"/>
    <mergeCell ref="A79:A80"/>
    <mergeCell ref="B79:B80"/>
    <mergeCell ref="C80:C81"/>
    <mergeCell ref="D80:D81"/>
    <mergeCell ref="E80:E81"/>
    <mergeCell ref="F80:F81"/>
    <mergeCell ref="A81:A82"/>
    <mergeCell ref="B81:B82"/>
    <mergeCell ref="C82:C83"/>
    <mergeCell ref="D82:D83"/>
    <mergeCell ref="E82:E83"/>
    <mergeCell ref="F82:F83"/>
    <mergeCell ref="A73:A74"/>
    <mergeCell ref="B73:B74"/>
    <mergeCell ref="A75:A76"/>
    <mergeCell ref="B75:B76"/>
    <mergeCell ref="A94:F94"/>
    <mergeCell ref="F96:F97"/>
    <mergeCell ref="F98:F99"/>
    <mergeCell ref="A95:E95"/>
    <mergeCell ref="A96:E97"/>
    <mergeCell ref="A98:E99"/>
    <mergeCell ref="F91:F92"/>
    <mergeCell ref="A88:D88"/>
    <mergeCell ref="A89:D90"/>
    <mergeCell ref="A91:D92"/>
    <mergeCell ref="E91:E92"/>
    <mergeCell ref="E89:E90"/>
    <mergeCell ref="A77:A78"/>
    <mergeCell ref="B77:B78"/>
    <mergeCell ref="C72:C73"/>
    <mergeCell ref="D72:D73"/>
    <mergeCell ref="E72:E73"/>
    <mergeCell ref="F72:F73"/>
    <mergeCell ref="C74:C75"/>
    <mergeCell ref="D74:D75"/>
    <mergeCell ref="E74:E75"/>
    <mergeCell ref="F74:F75"/>
    <mergeCell ref="C76:C77"/>
    <mergeCell ref="D76:D77"/>
    <mergeCell ref="E76:E77"/>
    <mergeCell ref="F76:F77"/>
    <mergeCell ref="C78:C79"/>
    <mergeCell ref="D78:D79"/>
    <mergeCell ref="E78:E79"/>
    <mergeCell ref="F78:F79"/>
    <mergeCell ref="A110:A111"/>
    <mergeCell ref="B110:B111"/>
    <mergeCell ref="A112:A113"/>
    <mergeCell ref="B112:B113"/>
    <mergeCell ref="A114:A115"/>
    <mergeCell ref="B114:B115"/>
    <mergeCell ref="C109:C110"/>
    <mergeCell ref="D109:D110"/>
    <mergeCell ref="E109:E110"/>
    <mergeCell ref="C115:C116"/>
    <mergeCell ref="D115:D116"/>
    <mergeCell ref="E115:E116"/>
    <mergeCell ref="A108:A109"/>
    <mergeCell ref="B108:B109"/>
    <mergeCell ref="A116:A117"/>
    <mergeCell ref="C107:C108"/>
    <mergeCell ref="D107:D108"/>
    <mergeCell ref="E107:E108"/>
    <mergeCell ref="F115:F116"/>
    <mergeCell ref="F109:F110"/>
    <mergeCell ref="C111:C112"/>
    <mergeCell ref="D111:D112"/>
    <mergeCell ref="E111:E112"/>
    <mergeCell ref="F111:F112"/>
    <mergeCell ref="C113:C114"/>
    <mergeCell ref="D113:D114"/>
    <mergeCell ref="E113:E114"/>
    <mergeCell ref="F113:F1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PLANIHA </vt:lpstr>
      <vt:lpstr>LEVANTAMENTO</vt:lpstr>
      <vt:lpstr>'PLANIHA 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2022-03-15T23:19:09Z</dcterms:created>
  <dcterms:modified xsi:type="dcterms:W3CDTF">2023-05-24T20:23:33Z</dcterms:modified>
</cp:coreProperties>
</file>